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aghici\Documents\Anca Draghici\Anca\FP7\2023_DigiFunColab\WP3 - digital content\Module 7_Anca\2_Financial management\Tools\"/>
    </mc:Choice>
  </mc:AlternateContent>
  <xr:revisionPtr revIDLastSave="0" documentId="13_ncr:1_{ACE87832-DB6B-489E-8978-2019C51578E4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Monthly 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Summary'!$B$5</definedName>
    <definedName name="ColumnTitle1">Totals[[#Headers],[BUDGET TOTALS]]</definedName>
    <definedName name="COMPANY_NAME">'Monthly Budget Summary'!$B$4</definedName>
    <definedName name="_xlnm.Print_Titles" localSheetId="1">Income!$7:$7</definedName>
    <definedName name="_xlnm.Print_Titles" localSheetId="3">'Operating Expenses'!$7:$7</definedName>
    <definedName name="_xlnm.Print_Titles" localSheetId="2">'Personnel Expenses'!$7:$7</definedName>
    <definedName name="Title1">Top5Expenses[[#Headers],[EXPENSE]]</definedName>
    <definedName name="Title2">Income[[#Headers],[INCOME]]</definedName>
    <definedName name="Title3">PersonnelExpenses[[#Headers],[PERSONNEL EXPENSES]]</definedName>
    <definedName name="Title4">OperatingExpenses[[#Headers],[MATERIALS, SERVICES ... 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5" l="1"/>
  <c r="E23" i="5"/>
  <c r="F22" i="5"/>
  <c r="E22" i="5"/>
  <c r="F19" i="5"/>
  <c r="E19" i="5"/>
  <c r="F18" i="5"/>
  <c r="E18" i="5"/>
  <c r="F16" i="5"/>
  <c r="E16" i="5"/>
  <c r="B5" i="3" l="1"/>
  <c r="B5" i="4"/>
  <c r="B5" i="5"/>
  <c r="D28" i="5" l="1"/>
  <c r="C28" i="5"/>
  <c r="F27" i="5"/>
  <c r="E27" i="5"/>
  <c r="E24" i="5"/>
  <c r="F21" i="5"/>
  <c r="E21" i="5"/>
  <c r="F20" i="5"/>
  <c r="E20" i="5"/>
  <c r="F17" i="5"/>
  <c r="E17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B4" i="5"/>
  <c r="D11" i="4"/>
  <c r="C11" i="4"/>
  <c r="F10" i="4"/>
  <c r="E10" i="4"/>
  <c r="F9" i="4"/>
  <c r="E9" i="4"/>
  <c r="F8" i="4"/>
  <c r="E8" i="4"/>
  <c r="B4" i="4"/>
  <c r="D9" i="1" l="1"/>
  <c r="C19" i="1"/>
  <c r="B19" i="1" s="1"/>
  <c r="C18" i="1"/>
  <c r="B18" i="1" s="1"/>
  <c r="C16" i="1"/>
  <c r="B16" i="1" s="1"/>
  <c r="C15" i="1"/>
  <c r="B15" i="1" s="1"/>
  <c r="C17" i="1"/>
  <c r="B17" i="1" s="1"/>
  <c r="C9" i="1"/>
  <c r="F28" i="5"/>
  <c r="F11" i="4"/>
  <c r="D11" i="3"/>
  <c r="E10" i="3"/>
  <c r="F9" i="3"/>
  <c r="E9" i="3"/>
  <c r="F8" i="3"/>
  <c r="E8" i="3"/>
  <c r="B4" i="3" l="1"/>
  <c r="E16" i="1" l="1"/>
  <c r="E15" i="1" l="1"/>
  <c r="E19" i="1" l="1"/>
  <c r="E18" i="1"/>
  <c r="E17" i="1" l="1"/>
  <c r="E20" i="1" s="1"/>
  <c r="C20" i="1"/>
  <c r="D8" i="1"/>
  <c r="D17" i="1" l="1"/>
  <c r="E9" i="1"/>
  <c r="D10" i="1"/>
  <c r="D18" i="1"/>
  <c r="D16" i="1"/>
  <c r="D19" i="1"/>
  <c r="D15" i="1"/>
  <c r="D20" i="1" l="1"/>
  <c r="C11" i="3" l="1"/>
  <c r="C8" i="1" s="1"/>
  <c r="F10" i="3"/>
  <c r="F11" i="3" s="1"/>
  <c r="E8" i="1" l="1"/>
  <c r="C10" i="1"/>
  <c r="E10" i="1" s="1"/>
</calcChain>
</file>

<file path=xl/sharedStrings.xml><?xml version="1.0" encoding="utf-8"?>
<sst xmlns="http://schemas.openxmlformats.org/spreadsheetml/2006/main" count="74" uniqueCount="56">
  <si>
    <t>Other</t>
  </si>
  <si>
    <t>Office supplies</t>
  </si>
  <si>
    <t>Rent or mortgage</t>
  </si>
  <si>
    <t>Sales expenses</t>
  </si>
  <si>
    <t>Shipping and storage</t>
  </si>
  <si>
    <t>Supplies</t>
  </si>
  <si>
    <t>Telephone</t>
  </si>
  <si>
    <t>Utilities</t>
  </si>
  <si>
    <t>Total</t>
  </si>
  <si>
    <t>Wages</t>
  </si>
  <si>
    <t>Commission</t>
  </si>
  <si>
    <t>ESTIMATED</t>
  </si>
  <si>
    <t>DIFFERENCE</t>
  </si>
  <si>
    <t>INCOME</t>
  </si>
  <si>
    <t>TOP 5 AMOUNT</t>
  </si>
  <si>
    <t>PERSONNEL EXPENSES</t>
  </si>
  <si>
    <t>WHAT ARE MY TOP 5 HIGHEST OPERATING EXPENSES?</t>
  </si>
  <si>
    <t>EXPENSE</t>
  </si>
  <si>
    <t>AMOUNT</t>
  </si>
  <si>
    <t>% OF EXPENSES</t>
  </si>
  <si>
    <t>BUDGET TOTALS</t>
  </si>
  <si>
    <t>15% REDUCTION</t>
  </si>
  <si>
    <t>Balance (Income minus Expenses)</t>
  </si>
  <si>
    <t>Employee benefits</t>
  </si>
  <si>
    <t>Maintenance and repairs</t>
  </si>
  <si>
    <t>Delivery costs</t>
  </si>
  <si>
    <t>Total Income</t>
  </si>
  <si>
    <t>Total Personnel Expenses</t>
  </si>
  <si>
    <t>Total Operating Expenses</t>
  </si>
  <si>
    <t>Budget Overview chart is in this cell. Top 5 Operating Expenses are automatically updated in Top5Expenses table, below.</t>
  </si>
  <si>
    <t>Date</t>
  </si>
  <si>
    <t xml:space="preserve"> ESTIMATED BUDGET</t>
  </si>
  <si>
    <t>Expenses (Costs)</t>
  </si>
  <si>
    <t>Income (Revenues)</t>
  </si>
  <si>
    <t>ACTUAL (on the market)</t>
  </si>
  <si>
    <t>Services sales (gain/loss)</t>
  </si>
  <si>
    <t>MATERIALS, SERVICES ... EXPENSES</t>
  </si>
  <si>
    <t>ACTUAL / Real personnel expenses</t>
  </si>
  <si>
    <t>ACTUAL / Real income</t>
  </si>
  <si>
    <t>ACTUAL / Real costs</t>
  </si>
  <si>
    <t>Advertising / Dissemination of the event</t>
  </si>
  <si>
    <t>Materials (parts and row materials)</t>
  </si>
  <si>
    <t>Insurance (for valuable art works)</t>
  </si>
  <si>
    <t>Tools and divices</t>
  </si>
  <si>
    <t xml:space="preserve">Machines, equipment </t>
  </si>
  <si>
    <t>Dues and subscriptions (for Internet, web domain)</t>
  </si>
  <si>
    <t>Net sales</t>
  </si>
  <si>
    <t xml:space="preserve">Products sales </t>
  </si>
  <si>
    <t xml:space="preserve">Security  </t>
  </si>
  <si>
    <t xml:space="preserve">                                                                    Erasmus +, KA220-HED - Cooperation partnerships in higher education </t>
  </si>
  <si>
    <t xml:space="preserve">                                                                    Project Number: 2023-1-IT02-KA220-HED-00015873</t>
  </si>
  <si>
    <t xml:space="preserve">     DigiFunCollab - Developing Digital-Self-Learning Courses in Social Entrepreneurship                                                                                                                for the future of collaboration between Universities and Community</t>
  </si>
  <si>
    <t xml:space="preserve">     DigiFunCollab - Developing Digital-Self-Learning Courses in Social Entrepreneurship                                                                                                                                                              for the future of collaboration between Universities and Community</t>
  </si>
  <si>
    <t xml:space="preserve">     DigiFunCollab - Developing Digital-Self-Learning Courses in Social Entrepreneurship                                                                                                    for the future of collaboration between Universities and Community</t>
  </si>
  <si>
    <t xml:space="preserve">Project Name: </t>
  </si>
  <si>
    <t xml:space="preserve">     DigiFunCollab - Developing Digital-Self-Learning Courses in Social Entrepreneurship                                                                                                             for the future of collaboration between Universities and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</si>
</sst>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mmmm\ yyyy"/>
    <numFmt numFmtId="166" formatCode="0.0%"/>
    <numFmt numFmtId="167" formatCode="#,##0.00\ [$€-1];[Red]\-#,##0.00\ [$€-1]"/>
  </numFmts>
  <fonts count="17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11"/>
      <color rgb="FFDA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0" tint="-4.9989318521683403E-2"/>
      <name val="Gill Sans MT"/>
      <family val="2"/>
      <scheme val="minor"/>
    </font>
    <font>
      <sz val="11"/>
      <color theme="1" tint="4.9989318521683403E-2"/>
      <name val="Gill Sans MT"/>
      <family val="2"/>
      <scheme val="major"/>
    </font>
    <font>
      <sz val="11"/>
      <color theme="1"/>
      <name val="Gill Sans MT"/>
      <scheme val="minor"/>
    </font>
    <font>
      <sz val="8"/>
      <color theme="1"/>
      <name val="Gill Sans MT"/>
      <family val="2"/>
      <scheme val="minor"/>
    </font>
    <font>
      <b/>
      <sz val="8"/>
      <color theme="1"/>
      <name val="Gill Sans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Alignment="0" applyProtection="0"/>
    <xf numFmtId="0" fontId="13" fillId="8" borderId="0" applyBorder="0" applyProtection="0">
      <alignment horizontal="left" vertical="center" indent="1"/>
    </xf>
    <xf numFmtId="0" fontId="13" fillId="8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11" fillId="5" borderId="0" applyFill="0" applyBorder="0">
      <alignment horizontal="right"/>
    </xf>
  </cellStyleXfs>
  <cellXfs count="44">
    <xf numFmtId="0" fontId="0" fillId="0" borderId="0" xfId="0">
      <alignment horizontal="left" wrapText="1" indent="1"/>
    </xf>
    <xf numFmtId="40" fontId="6" fillId="6" borderId="0" xfId="4" applyNumberFormat="1" applyFont="1" applyFill="1" applyBorder="1" applyProtection="1"/>
    <xf numFmtId="40" fontId="6" fillId="6" borderId="0" xfId="8" applyNumberFormat="1" applyFont="1" applyFill="1" applyProtection="1"/>
    <xf numFmtId="0" fontId="10" fillId="5" borderId="0" xfId="5" applyFill="1" applyAlignment="1" applyProtection="1">
      <alignment horizontal="left" indent="1"/>
    </xf>
    <xf numFmtId="0" fontId="0" fillId="5" borderId="0" xfId="0" applyFill="1">
      <alignment horizontal="left" wrapText="1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>
      <alignment horizontal="left" wrapText="1" indent="1"/>
    </xf>
    <xf numFmtId="0" fontId="13" fillId="2" borderId="0" xfId="6" applyFill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3" fillId="5" borderId="0" xfId="0" applyFont="1" applyFill="1" applyAlignment="1"/>
    <xf numFmtId="0" fontId="9" fillId="5" borderId="0" xfId="1" applyFill="1" applyAlignment="1" applyProtection="1">
      <alignment horizontal="left" indent="1"/>
    </xf>
    <xf numFmtId="0" fontId="4" fillId="5" borderId="0" xfId="0" applyFont="1" applyFill="1" applyAlignment="1">
      <alignment vertical="center"/>
    </xf>
    <xf numFmtId="0" fontId="0" fillId="6" borderId="0" xfId="0" applyFill="1">
      <alignment horizontal="left" wrapText="1" indent="1"/>
    </xf>
    <xf numFmtId="0" fontId="6" fillId="6" borderId="0" xfId="0" applyFont="1" applyFill="1">
      <alignment horizontal="left" wrapText="1" indent="1"/>
    </xf>
    <xf numFmtId="0" fontId="0" fillId="6" borderId="0" xfId="0" applyFill="1" applyAlignment="1">
      <alignment vertical="center"/>
    </xf>
    <xf numFmtId="0" fontId="6" fillId="6" borderId="0" xfId="3" applyFont="1" applyFill="1" applyBorder="1" applyAlignment="1" applyProtection="1">
      <alignment vertical="center"/>
    </xf>
    <xf numFmtId="164" fontId="6" fillId="6" borderId="0" xfId="3" applyNumberFormat="1" applyFont="1" applyFill="1" applyBorder="1" applyProtection="1"/>
    <xf numFmtId="0" fontId="6" fillId="6" borderId="0" xfId="3" applyFont="1" applyFill="1" applyBorder="1" applyProtection="1"/>
    <xf numFmtId="0" fontId="12" fillId="2" borderId="0" xfId="0" applyFont="1" applyFill="1" applyAlignment="1">
      <alignment horizontal="center"/>
    </xf>
    <xf numFmtId="40" fontId="0" fillId="0" borderId="0" xfId="10" applyFont="1" applyFill="1" applyBorder="1" applyProtection="1">
      <alignment horizontal="right"/>
    </xf>
    <xf numFmtId="166" fontId="1" fillId="7" borderId="0" xfId="11" applyFill="1" applyBorder="1" applyProtection="1">
      <alignment horizontal="right"/>
    </xf>
    <xf numFmtId="166" fontId="0" fillId="0" borderId="0" xfId="11" applyFont="1" applyFill="1" applyBorder="1" applyAlignment="1" applyProtection="1">
      <alignment wrapText="1"/>
    </xf>
    <xf numFmtId="0" fontId="13" fillId="8" borderId="0" xfId="6">
      <alignment horizontal="left" vertical="center" indent="1"/>
    </xf>
    <xf numFmtId="0" fontId="13" fillId="8" borderId="0" xfId="7">
      <alignment horizontal="left" vertical="center"/>
    </xf>
    <xf numFmtId="0" fontId="13" fillId="8" borderId="0" xfId="7" applyBorder="1" applyProtection="1">
      <alignment horizontal="left" vertical="center"/>
    </xf>
    <xf numFmtId="0" fontId="13" fillId="8" borderId="0" xfId="6" applyBorder="1" applyProtection="1">
      <alignment horizontal="left" vertical="center" indent="1"/>
    </xf>
    <xf numFmtId="40" fontId="1" fillId="0" borderId="0" xfId="10" applyAlignment="1" applyProtection="1"/>
    <xf numFmtId="0" fontId="13" fillId="8" borderId="0" xfId="7" applyAlignment="1">
      <alignment horizontal="left" vertical="center" wrapText="1"/>
    </xf>
    <xf numFmtId="40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5" fontId="11" fillId="5" borderId="0" xfId="12" applyFill="1">
      <alignment horizontal="right"/>
    </xf>
    <xf numFmtId="0" fontId="9" fillId="5" borderId="0" xfId="1" applyFill="1" applyAlignment="1" applyProtection="1">
      <alignment horizontal="left" inden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67" fontId="1" fillId="7" borderId="0" xfId="10" applyNumberFormat="1" applyFill="1" applyAlignment="1" applyProtection="1"/>
    <xf numFmtId="167" fontId="1" fillId="0" borderId="0" xfId="10" applyNumberFormat="1" applyAlignment="1" applyProtection="1"/>
    <xf numFmtId="167" fontId="1" fillId="7" borderId="0" xfId="10" applyNumberFormat="1" applyFill="1" applyBorder="1" applyAlignment="1" applyProtection="1"/>
    <xf numFmtId="167" fontId="8" fillId="0" borderId="0" xfId="10" applyNumberFormat="1" applyFont="1" applyFill="1" applyAlignment="1" applyProtection="1"/>
    <xf numFmtId="167" fontId="0" fillId="0" borderId="0" xfId="10" applyNumberFormat="1" applyFont="1" applyFill="1" applyBorder="1" applyAlignment="1" applyProtection="1"/>
    <xf numFmtId="167" fontId="0" fillId="0" borderId="0" xfId="10" applyNumberFormat="1" applyFont="1" applyFill="1" applyBorder="1" applyProtection="1">
      <alignment horizontal="right"/>
    </xf>
    <xf numFmtId="167" fontId="1" fillId="0" borderId="0" xfId="10" applyNumberFormat="1" applyFill="1" applyProtection="1">
      <alignment horizontal="right"/>
    </xf>
    <xf numFmtId="167" fontId="1" fillId="7" borderId="0" xfId="10" applyNumberFormat="1" applyFill="1" applyBorder="1" applyProtection="1">
      <alignment horizontal="right"/>
    </xf>
    <xf numFmtId="167" fontId="0" fillId="0" borderId="0" xfId="10" applyNumberFormat="1" applyFont="1" applyFill="1" applyBorder="1" applyAlignment="1" applyProtection="1">
      <alignment wrapText="1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7">
    <dxf>
      <numFmt numFmtId="167" formatCode="#,##0.00\ [$€-1];[Red]\-#,##0.00\ [$€-1]"/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  <protection locked="1" hidden="0"/>
    </dxf>
    <dxf>
      <numFmt numFmtId="167" formatCode="#,##0.00\ [$€-1];[Red]\-#,##0.00\ [$€-1]"/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  <protection locked="1" hidden="0"/>
    </dxf>
    <dxf>
      <numFmt numFmtId="167" formatCode="#,##0.00\ [$€-1];[Red]\-#,##0.00\ [$€-1]"/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  <protection locked="1" hidden="0"/>
    </dxf>
    <dxf>
      <numFmt numFmtId="167" formatCode="#,##0.00\ [$€-1];[Red]\-#,##0.00\ [$€-1]"/>
      <protection locked="1" hidden="0"/>
    </dxf>
    <dxf>
      <numFmt numFmtId="167" formatCode="#,##0.00\ [$€-1];[Red]\-#,##0.00\ [$€-1]"/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</dxf>
    <dxf>
      <numFmt numFmtId="167" formatCode="#,##0.00\ [$€-1];[Red]\-#,##0.00\ [$€-1]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#,##0.00\ [$€-1];[Red]\-#,##0.00\ [$€-1]"/>
      <alignment horizontal="general" vertical="bottom" textRotation="0" wrapText="0" indent="0" justifyLastLine="0" shrinkToFit="0" readingOrder="0"/>
      <protection locked="1" hidden="0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;[Red]\-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;[Red]\-#,##0.00"/>
      <alignment horizontal="right" vertical="bottom" textRotation="0" wrapText="0" indent="0" justifyLastLine="0" shrinkToFit="0" readingOrder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;[Red]\-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numFmt numFmtId="8" formatCode="#,##0.00;[Red]\-#,##0.00"/>
      <alignment horizontal="general" vertical="bottom" textRotation="0" wrapText="1" indent="0" justifyLastLine="0" shrinkToFit="0" readingOrder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 xr9:uid="{00000000-0011-0000-FFFF-FFFF00000000}">
      <tableStyleElement type="wholeTable" dxfId="56"/>
      <tableStyleElement type="headerRow" dxfId="55"/>
      <tableStyleElement type="totalRow" dxfId="54"/>
      <tableStyleElement type="lastColumn" dxfId="5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500" b="0">
                <a:solidFill>
                  <a:schemeClr val="tx2">
                    <a:lumMod val="75000"/>
                  </a:schemeClr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0.11267172051275741"/>
          <c:y val="0.10473324876700055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Budget Summary'!$B$8</c:f>
              <c:strCache>
                <c:ptCount val="1"/>
                <c:pt idx="0">
                  <c:v>Income (Revenues)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4"/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'Monthly Budget Summary'!$C$7:$D$7</c:f>
              <c:strCache>
                <c:ptCount val="2"/>
                <c:pt idx="0">
                  <c:v>ESTIMATED</c:v>
                </c:pt>
                <c:pt idx="1">
                  <c:v>ACTUAL (on the market)</c:v>
                </c:pt>
              </c:strCache>
            </c:strRef>
          </c:cat>
          <c:val>
            <c:numRef>
              <c:f>'Monthly Budget Summary'!$C$8:$D$8</c:f>
              <c:numCache>
                <c:formatCode>General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Summary'!$B$9</c:f>
              <c:strCache>
                <c:ptCount val="1"/>
                <c:pt idx="0">
                  <c:v>Expenses (Costs)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5">
                  <a:lumMod val="9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'Monthly Budget Summary'!$C$7:$D$7</c:f>
              <c:strCache>
                <c:ptCount val="2"/>
                <c:pt idx="0">
                  <c:v>ESTIMATED</c:v>
                </c:pt>
                <c:pt idx="1">
                  <c:v>ACTUAL (on the market)</c:v>
                </c:pt>
              </c:strCache>
            </c:strRef>
          </c:cat>
          <c:val>
            <c:numRef>
              <c:f>'Monthly Budget Summary'!$C$9:$D$9</c:f>
              <c:numCache>
                <c:formatCode>General</c:formatCode>
                <c:ptCount val="2"/>
                <c:pt idx="0">
                  <c:v>25720</c:v>
                </c:pt>
                <c:pt idx="1">
                  <c:v>20855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"/>
        <c:axId val="322078136"/>
        <c:axId val="375707448"/>
      </c:barChart>
      <c:catAx>
        <c:axId val="322078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375707448"/>
        <c:crosses val="autoZero"/>
        <c:auto val="1"/>
        <c:lblAlgn val="ctr"/>
        <c:lblOffset val="100"/>
        <c:noMultiLvlLbl val="0"/>
      </c:catAx>
      <c:valAx>
        <c:axId val="375707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322078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5780087049104772"/>
          <c:y val="0.11413918438569598"/>
          <c:w val="0.22490337474143743"/>
          <c:h val="6.1405072993619622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310242</xdr:colOff>
      <xdr:row>11</xdr:row>
      <xdr:rowOff>19051</xdr:rowOff>
    </xdr:from>
    <xdr:to>
      <xdr:col>4</xdr:col>
      <xdr:colOff>1381125</xdr:colOff>
      <xdr:row>11</xdr:row>
      <xdr:rowOff>4133851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71072</xdr:colOff>
      <xdr:row>0</xdr:row>
      <xdr:rowOff>0</xdr:rowOff>
    </xdr:from>
    <xdr:to>
      <xdr:col>1</xdr:col>
      <xdr:colOff>1333500</xdr:colOff>
      <xdr:row>2</xdr:row>
      <xdr:rowOff>264359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BD6EDE-74BE-45E3-A8CF-A71427C5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72" y="0"/>
          <a:ext cx="1576753" cy="683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80597</xdr:colOff>
      <xdr:row>0</xdr:row>
      <xdr:rowOff>0</xdr:rowOff>
    </xdr:from>
    <xdr:to>
      <xdr:col>1</xdr:col>
      <xdr:colOff>1606624</xdr:colOff>
      <xdr:row>2</xdr:row>
      <xdr:rowOff>35719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555B45-C23C-4FFF-A20D-96800127C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97" y="0"/>
          <a:ext cx="1840352" cy="797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80597</xdr:colOff>
      <xdr:row>0</xdr:row>
      <xdr:rowOff>0</xdr:rowOff>
    </xdr:from>
    <xdr:to>
      <xdr:col>1</xdr:col>
      <xdr:colOff>1606624</xdr:colOff>
      <xdr:row>2</xdr:row>
      <xdr:rowOff>35719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D2048B-E59F-4D12-88E0-C8567E9E3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97" y="0"/>
          <a:ext cx="1840352" cy="797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80597</xdr:colOff>
      <xdr:row>0</xdr:row>
      <xdr:rowOff>0</xdr:rowOff>
    </xdr:from>
    <xdr:to>
      <xdr:col>1</xdr:col>
      <xdr:colOff>1606624</xdr:colOff>
      <xdr:row>2</xdr:row>
      <xdr:rowOff>35719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A0D98B-013A-4E20-A2AF-2B4B7BE4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97" y="0"/>
          <a:ext cx="1840352" cy="7977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otals" displayName="Totals" ref="B7:E10" totalsRowCount="1" headerRowDxfId="52" dataDxfId="51" totalsRowDxfId="50">
  <autoFilter ref="B7:E9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UDGET TOTALS" totalsRowLabel="Balance (Income minus Expenses)"/>
    <tableColumn id="2" xr3:uid="{00000000-0010-0000-0000-000002000000}" name="ESTIMATED" totalsRowFunction="custom" dataDxfId="12" totalsRowDxfId="49" dataCellStyle="Comma">
      <totalsRowFormula>C8-C9</totalsRowFormula>
    </tableColumn>
    <tableColumn id="3" xr3:uid="{00000000-0010-0000-0000-000003000000}" name="ACTUAL (on the market)" totalsRowFunction="custom" dataDxfId="11" totalsRowDxfId="48" dataCellStyle="Comma">
      <totalsRowFormula>D8-D9</totalsRowFormula>
    </tableColumn>
    <tableColumn id="4" xr3:uid="{00000000-0010-0000-0000-000004000000}" name="DIFFERENCE" totalsRowFunction="custom" dataDxfId="10" totalsRowDxfId="47" dataCellStyle="Comma">
      <calculatedColumnFormula>Totals[[#This Row],[ACTUAL (on the market)]]-Totals[[#This Row],[ESTIMATED]]</calculatedColumnFormula>
      <totalsRowFormula>Totals[[#Totals],[ACTUAL (on the market)]]-Totals[[#Totals],[ESTIMATED]]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p5Expenses" displayName="Top5Expenses" ref="B14:E20" totalsRowCount="1" headerRowDxfId="46" dataDxfId="45" totalsRowDxfId="44">
  <tableColumns count="4">
    <tableColumn id="1" xr3:uid="{00000000-0010-0000-0100-000001000000}" name="EXPENSE" totalsRowLabel="Total">
      <calculatedColumnFormula>INDEX(#REF!,MATCH(Top5Expenses[[#This Row],[AMOUNT]],#REF!,0),1)</calculatedColumnFormula>
    </tableColumn>
    <tableColumn id="2" xr3:uid="{00000000-0010-0000-0100-000002000000}" name="AMOUNT" totalsRowFunction="sum" dataDxfId="9" dataCellStyle="Comma"/>
    <tableColumn id="3" xr3:uid="{00000000-0010-0000-0100-000003000000}" name="% OF EXPENSES" totalsRowFunction="sum" dataDxfId="43" dataCellStyle="Percent">
      <calculatedColumnFormula>Top5Expenses[[#This Row],[AMOUNT]]/$D$9</calculatedColumnFormula>
    </tableColumn>
    <tableColumn id="4" xr3:uid="{00000000-0010-0000-0100-000004000000}" name="15% REDUCTION" totalsRowFunction="sum" dataDxfId="8" dataCellStyle="Comma">
      <calculatedColumnFormula>Top5Expenses[[#This Row],[AMOUNT]]*0.15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7:F11" totalsRowCount="1" headerRowDxfId="42" dataDxfId="41" totalsRowDxfId="40">
  <autoFilter ref="B7:F10" xr:uid="{00000000-0009-0000-0100-000003000000}"/>
  <tableColumns count="5">
    <tableColumn id="1" xr3:uid="{00000000-0010-0000-0200-000001000000}" name="INCOME" totalsRowLabel="Total Income"/>
    <tableColumn id="2" xr3:uid="{00000000-0010-0000-0200-000002000000}" name="ESTIMATED" totalsRowFunction="sum" dataDxfId="7" totalsRowDxfId="39" dataCellStyle="Comma" totalsRowCellStyle="Comma"/>
    <tableColumn id="3" xr3:uid="{00000000-0010-0000-0200-000003000000}" name="ACTUAL / Real income" totalsRowFunction="sum" dataDxfId="6" totalsRowDxfId="38" dataCellStyle="Comma" totalsRowCellStyle="Comma"/>
    <tableColumn id="5" xr3:uid="{00000000-0010-0000-0200-000005000000}" name="TOP 5 AMOUNT" dataDxfId="5" totalsRowDxfId="37" dataCellStyle="Comma" totalsRowCellStyle="Comma">
      <calculatedColumnFormula>Income[[#This Row],[ACTUAL / Real income]]+(10^-6)*ROW(Income[[#This Row],[ACTUAL / Real income]])</calculatedColumnFormula>
    </tableColumn>
    <tableColumn id="4" xr3:uid="{00000000-0010-0000-0200-000004000000}" name="DIFFERENCE" totalsRowFunction="sum" dataDxfId="4" totalsRowDxfId="36" dataCellStyle="Comma" totalsRowCellStyle="Comma">
      <calculatedColumnFormula>Income[[#This Row],[ACTUAL / Real income]]-Income[[#This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B7:F11" totalsRowCount="1" headerRowDxfId="35" dataDxfId="34" totalsRowDxfId="33">
  <autoFilter ref="B7:F10" xr:uid="{00000000-0009-0000-0100-000007000000}"/>
  <tableColumns count="5">
    <tableColumn id="1" xr3:uid="{00000000-0010-0000-0300-000001000000}" name="PERSONNEL EXPENSES" totalsRowLabel="Total Personnel Expenses"/>
    <tableColumn id="2" xr3:uid="{00000000-0010-0000-0300-000002000000}" name="ESTIMATED" totalsRowFunction="sum" dataDxfId="3" totalsRowDxfId="32" dataCellStyle="Comma"/>
    <tableColumn id="3" xr3:uid="{00000000-0010-0000-0300-000003000000}" name="ACTUAL / Real personnel expenses" totalsRowFunction="sum" dataDxfId="2" totalsRowDxfId="31" dataCellStyle="Comma"/>
    <tableColumn id="4" xr3:uid="{00000000-0010-0000-0300-000004000000}" name="TOP 5 AMOUNT" dataDxfId="1" totalsRowDxfId="30" dataCellStyle="Comma">
      <calculatedColumnFormula>PersonnelExpenses[[#This Row],[ACTUAL / Real personnel expenses]]+(10^-6)*ROW(PersonnelExpenses[[#This Row],[ACTUAL / Real personnel expenses]])</calculatedColumnFormula>
    </tableColumn>
    <tableColumn id="5" xr3:uid="{00000000-0010-0000-0300-000005000000}" name="DIFFERENCE" totalsRowFunction="sum" dataDxfId="0" totalsRowDxfId="29" dataCellStyle="Comma">
      <calculatedColumnFormula>PersonnelExpenses[[#This Row],[ESTIMATED]]-PersonnelExpenses[[#This Row],[ACTUAL / Real personnel expenses]]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B7:F28" totalsRowCount="1" headerRowDxfId="28" dataDxfId="27" totalsRowDxfId="26">
  <autoFilter ref="B7:F27" xr:uid="{00000000-0009-0000-0100-000009000000}"/>
  <sortState xmlns:xlrd2="http://schemas.microsoft.com/office/spreadsheetml/2017/richdata2" ref="B15:F35">
    <sortCondition ref="B19:B40"/>
  </sortState>
  <tableColumns count="5">
    <tableColumn id="1" xr3:uid="{00000000-0010-0000-0400-000001000000}" name="MATERIALS, SERVICES ... EXPENSES" totalsRowLabel="Total Operating Expenses"/>
    <tableColumn id="2" xr3:uid="{00000000-0010-0000-0400-000002000000}" name="ESTIMATED" totalsRowFunction="sum" dataDxfId="14" totalsRowDxfId="25" dataCellStyle="Comma"/>
    <tableColumn id="3" xr3:uid="{00000000-0010-0000-0400-000003000000}" name="ACTUAL / Real costs" totalsRowFunction="sum" dataDxfId="13" totalsRowDxfId="24" dataCellStyle="Comma"/>
    <tableColumn id="5" xr3:uid="{00000000-0010-0000-0400-000005000000}" name="TOP 5 AMOUNT" dataDxfId="23" totalsRowDxfId="22" dataCellStyle="Comma">
      <calculatedColumnFormula>OperatingExpenses[[#This Row],[ACTUAL / Real costs]]+(10^-6)*ROW(OperatingExpenses[[#This Row],[ACTUAL / Real costs]])</calculatedColumnFormula>
    </tableColumn>
    <tableColumn id="4" xr3:uid="{00000000-0010-0000-0400-000004000000}" name="DIFFERENCE" totalsRowFunction="sum" dataDxfId="15" totalsRowDxfId="21" dataCellStyle="Comma">
      <calculatedColumnFormula>OperatingExpenses[[#This Row],[ESTIMATED]]-OperatingExpenses[[#This Row],[ACTUAL / Real costs]]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G20"/>
  <sheetViews>
    <sheetView showGridLines="0" topLeftCell="A16" zoomScaleNormal="100" workbookViewId="0">
      <selection activeCell="E21" sqref="E21"/>
    </sheetView>
  </sheetViews>
  <sheetFormatPr defaultColWidth="9" defaultRowHeight="16.5" customHeight="1" x14ac:dyDescent="0.35"/>
  <cols>
    <col min="1" max="1" width="4.125" style="7" customWidth="1"/>
    <col min="2" max="2" width="28.625" style="7" customWidth="1"/>
    <col min="3" max="3" width="17.875" style="7" customWidth="1"/>
    <col min="4" max="4" width="21.625" style="7" customWidth="1"/>
    <col min="5" max="5" width="19" style="7" customWidth="1"/>
    <col min="6" max="6" width="4.125" style="7" customWidth="1"/>
    <col min="7" max="7" width="4.125" customWidth="1"/>
  </cols>
  <sheetData>
    <row r="1" spans="1:7" ht="16.5" customHeight="1" x14ac:dyDescent="0.35">
      <c r="A1" s="30" t="s">
        <v>49</v>
      </c>
      <c r="B1" s="33" t="s">
        <v>49</v>
      </c>
      <c r="C1" s="33"/>
      <c r="D1" s="33"/>
      <c r="E1" s="33"/>
      <c r="F1" s="33"/>
      <c r="G1" s="33"/>
    </row>
    <row r="2" spans="1:7" ht="16.5" customHeight="1" x14ac:dyDescent="0.35">
      <c r="A2" s="33" t="s">
        <v>50</v>
      </c>
      <c r="B2" s="33"/>
      <c r="C2" s="33"/>
      <c r="D2" s="33"/>
      <c r="E2" s="33"/>
      <c r="F2" s="33"/>
      <c r="G2" s="33"/>
    </row>
    <row r="3" spans="1:7" ht="37.5" customHeight="1" x14ac:dyDescent="0.35">
      <c r="A3" s="34" t="s">
        <v>52</v>
      </c>
      <c r="B3" s="34"/>
      <c r="C3" s="34"/>
      <c r="D3" s="34"/>
      <c r="E3" s="34"/>
      <c r="F3" s="34"/>
      <c r="G3" s="34"/>
    </row>
    <row r="4" spans="1:7" ht="31.5" customHeight="1" x14ac:dyDescent="0.5">
      <c r="A4" s="4"/>
      <c r="B4" s="3" t="s">
        <v>54</v>
      </c>
      <c r="C4"/>
      <c r="D4"/>
      <c r="E4"/>
      <c r="F4"/>
    </row>
    <row r="5" spans="1:7" ht="42" customHeight="1" x14ac:dyDescent="1">
      <c r="A5" s="4"/>
      <c r="B5" s="32" t="s">
        <v>31</v>
      </c>
      <c r="C5" s="32"/>
      <c r="D5" s="32"/>
      <c r="E5" s="31" t="s">
        <v>30</v>
      </c>
      <c r="F5" s="31"/>
    </row>
    <row r="6" spans="1:7" ht="15" customHeight="1" x14ac:dyDescent="0.35"/>
    <row r="7" spans="1:7" s="6" customFormat="1" ht="21.75" customHeight="1" x14ac:dyDescent="0.35">
      <c r="A7" s="5"/>
      <c r="B7" s="23" t="s">
        <v>20</v>
      </c>
      <c r="C7" s="25" t="s">
        <v>11</v>
      </c>
      <c r="D7" s="25" t="s">
        <v>34</v>
      </c>
      <c r="E7" s="25" t="s">
        <v>12</v>
      </c>
      <c r="F7" s="5"/>
    </row>
    <row r="8" spans="1:7" ht="17.25" x14ac:dyDescent="0.35">
      <c r="B8" t="s">
        <v>33</v>
      </c>
      <c r="C8" s="37">
        <f>Income[[#Totals],[ESTIMATED]]</f>
        <v>63300</v>
      </c>
      <c r="D8" s="37">
        <f>Income[[#Totals],[ACTUAL / Real income]]</f>
        <v>57450</v>
      </c>
      <c r="E8" s="38">
        <f>Totals[[#This Row],[ACTUAL (on the market)]]-Totals[[#This Row],[ESTIMATED]]</f>
        <v>-5850</v>
      </c>
    </row>
    <row r="9" spans="1:7" ht="17.25" x14ac:dyDescent="0.35">
      <c r="B9" t="s">
        <v>32</v>
      </c>
      <c r="C9" s="37">
        <f>OperatingExpenses[[#Totals],[ESTIMATED]]+PersonnelExpenses[[#Totals],[ESTIMATED]]</f>
        <v>25720</v>
      </c>
      <c r="D9" s="37">
        <f>OperatingExpenses[[#Totals],[ACTUAL / Real costs]]+PersonnelExpenses[[#Totals],[ACTUAL / Real personnel expenses]]</f>
        <v>20855</v>
      </c>
      <c r="E9" s="39">
        <f>Totals[[#This Row],[ESTIMATED]]-Totals[[#This Row],[ACTUAL (on the market)]]</f>
        <v>4865</v>
      </c>
    </row>
    <row r="10" spans="1:7" ht="17.25" x14ac:dyDescent="0.35">
      <c r="B10" t="s">
        <v>22</v>
      </c>
      <c r="C10" s="40">
        <f>C8-C9</f>
        <v>37580</v>
      </c>
      <c r="D10" s="40">
        <f>D8-D9</f>
        <v>36595</v>
      </c>
      <c r="E10" s="41">
        <f>Totals[[#Totals],[ACTUAL (on the market)]]-Totals[[#Totals],[ESTIMATED]]</f>
        <v>-985</v>
      </c>
    </row>
    <row r="12" spans="1:7" ht="335.45" customHeight="1" x14ac:dyDescent="0.35">
      <c r="B12" s="19" t="s">
        <v>29</v>
      </c>
      <c r="C12" s="19"/>
      <c r="D12" s="19"/>
      <c r="E12" s="19"/>
    </row>
    <row r="13" spans="1:7" ht="16.5" customHeight="1" x14ac:dyDescent="0.35">
      <c r="B13" s="8" t="s">
        <v>16</v>
      </c>
      <c r="C13" s="9"/>
      <c r="D13" s="9"/>
      <c r="E13" s="9"/>
    </row>
    <row r="14" spans="1:7" ht="21.75" customHeight="1" x14ac:dyDescent="0.35">
      <c r="B14" s="23" t="s">
        <v>17</v>
      </c>
      <c r="C14" s="25" t="s">
        <v>18</v>
      </c>
      <c r="D14" s="25" t="s">
        <v>19</v>
      </c>
      <c r="E14" s="25" t="s">
        <v>21</v>
      </c>
    </row>
    <row r="15" spans="1:7" ht="17.25" x14ac:dyDescent="0.35">
      <c r="B15" t="str">
        <f>INDEX(OperatingExpenses[],MATCH(Top5Expenses[[#This Row],[AMOUNT]],OperatingExpenses[TOP 5 AMOUNT],0),1)</f>
        <v xml:space="preserve">Machines, equipment </v>
      </c>
      <c r="C15" s="42">
        <f>LARGE(OperatingExpenses[TOP 5 AMOUNT],1)</f>
        <v>2175.0000100000002</v>
      </c>
      <c r="D15" s="21">
        <f>Top5Expenses[[#This Row],[AMOUNT]]/$D$9</f>
        <v>0.10429153728122753</v>
      </c>
      <c r="E15" s="42">
        <f>Top5Expenses[[#This Row],[AMOUNT]]*0.15</f>
        <v>326.2500015</v>
      </c>
    </row>
    <row r="16" spans="1:7" ht="18" customHeight="1" x14ac:dyDescent="0.35">
      <c r="B16" t="str">
        <f>INDEX(OperatingExpenses[],MATCH(Top5Expenses[[#This Row],[AMOUNT]],OperatingExpenses[TOP 5 AMOUNT],0),1)</f>
        <v>Materials (parts and row materials)</v>
      </c>
      <c r="C16" s="42">
        <f>LARGE(OperatingExpenses[TOP 5 AMOUNT],2)</f>
        <v>1220.0000090000001</v>
      </c>
      <c r="D16" s="21">
        <f>Top5Expenses[[#This Row],[AMOUNT]]/$D$9</f>
        <v>5.849916130424359E-2</v>
      </c>
      <c r="E16" s="42">
        <f>Top5Expenses[[#This Row],[AMOUNT]]*0.15</f>
        <v>183.00000135000002</v>
      </c>
    </row>
    <row r="17" spans="2:5" ht="17.25" x14ac:dyDescent="0.35">
      <c r="B17" t="str">
        <f>INDEX(OperatingExpenses[],MATCH(Top5Expenses[[#This Row],[AMOUNT]],OperatingExpenses[TOP 5 AMOUNT],0),1)</f>
        <v>Tools and divices</v>
      </c>
      <c r="C17" s="42">
        <f>LARGE(OperatingExpenses[TOP 5 AMOUNT],3)</f>
        <v>980.00001099999997</v>
      </c>
      <c r="D17" s="21">
        <f>Top5Expenses[[#This Row],[AMOUNT]]/$D$9</f>
        <v>4.6991129753056818E-2</v>
      </c>
      <c r="E17" s="42">
        <f>Top5Expenses[[#This Row],[AMOUNT]]*0.15</f>
        <v>147.00000165</v>
      </c>
    </row>
    <row r="18" spans="2:5" ht="17.25" x14ac:dyDescent="0.35">
      <c r="B18" t="str">
        <f>INDEX(OperatingExpenses[],MATCH(Top5Expenses[[#This Row],[AMOUNT]],OperatingExpenses[TOP 5 AMOUNT],0),1)</f>
        <v>Other</v>
      </c>
      <c r="C18" s="42">
        <f>LARGE(OperatingExpenses[TOP 5 AMOUNT],4)</f>
        <v>750.00002700000005</v>
      </c>
      <c r="D18" s="21">
        <f>Top5Expenses[[#This Row],[AMOUNT]]/$D$9</f>
        <v>3.5962600191800531E-2</v>
      </c>
      <c r="E18" s="42">
        <f>Top5Expenses[[#This Row],[AMOUNT]]*0.15</f>
        <v>112.50000405</v>
      </c>
    </row>
    <row r="19" spans="2:5" ht="17.25" x14ac:dyDescent="0.35">
      <c r="B19" t="str">
        <f>INDEX(OperatingExpenses[],MATCH(Top5Expenses[[#This Row],[AMOUNT]],OperatingExpenses[TOP 5 AMOUNT],0),1)</f>
        <v>Rent or mortgage</v>
      </c>
      <c r="C19" s="42">
        <f>LARGE(OperatingExpenses[TOP 5 AMOUNT],5)</f>
        <v>450.00002000000001</v>
      </c>
      <c r="D19" s="21">
        <f>Top5Expenses[[#This Row],[AMOUNT]]/$D$9</f>
        <v>2.157756029729082E-2</v>
      </c>
      <c r="E19" s="42">
        <f>Top5Expenses[[#This Row],[AMOUNT]]*0.15</f>
        <v>67.500002999999992</v>
      </c>
    </row>
    <row r="20" spans="2:5" ht="17.25" x14ac:dyDescent="0.35">
      <c r="B20" t="s">
        <v>8</v>
      </c>
      <c r="C20" s="43">
        <f>SUBTOTAL(109,Top5Expenses[AMOUNT])</f>
        <v>5575.0000770000006</v>
      </c>
      <c r="D20" s="22">
        <f>SUBTOTAL(109,Top5Expenses[% OF EXPENSES])</f>
        <v>0.26732198882761926</v>
      </c>
      <c r="E20" s="43">
        <f>SUBTOTAL(109,Top5Expenses[15% REDUCTION])</f>
        <v>836.25001154999995</v>
      </c>
    </row>
  </sheetData>
  <sheetProtection insertColumns="0" insertRows="0" deleteColumns="0" deleteRows="0" selectLockedCells="1" autoFilter="0"/>
  <mergeCells count="5">
    <mergeCell ref="E5:F5"/>
    <mergeCell ref="B5:D5"/>
    <mergeCell ref="B1:G1"/>
    <mergeCell ref="A2:G2"/>
    <mergeCell ref="A3:G3"/>
  </mergeCells>
  <conditionalFormatting sqref="C8:E11 C13:E68">
    <cfRule type="cellIs" dxfId="20" priority="2" operator="lessThan">
      <formula>0</formula>
    </cfRule>
  </conditionalFormatting>
  <conditionalFormatting sqref="D15:E20">
    <cfRule type="cellIs" dxfId="19" priority="1" operator="lessThan">
      <formula>0</formula>
    </cfRule>
  </conditionalFormatting>
  <dataValidations xWindow="15" yWindow="494" count="19">
    <dataValidation type="custom" allowBlank="1" showInputMessage="1" showErrorMessage="1" errorTitle="ALERT" error="This cell is automatically populated and should not be overwitten. Overwriting this cell would break calculations in this worksheet." sqref="D16 D18:D19 C8:E9" xr:uid="{00000000-0002-0000-0000-000000000000}">
      <formula1>LEN(C8)=""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7:E19" xr:uid="{00000000-0002-0000-0000-000001000000}">
      <formula1>LEN(#REF!)=""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5" xr:uid="{00000000-0002-0000-0000-000002000000}">
      <formula1>LEN(E15:E20)=""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C15:D15 C16:C19" xr:uid="{00000000-0002-0000-0000-000003000000}">
      <formula1>LEN(C15:C20)=""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D17" xr:uid="{00000000-0002-0000-0000-000004000000}">
      <formula1>LEN(D16:D20)=""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6" xr:uid="{00000000-0002-0000-0000-000005000000}">
      <formula1>LEN(E16:E20)=""</formula1>
    </dataValidation>
    <dataValidation allowBlank="1" showInputMessage="1" showErrorMessage="1" prompt="Create a Monthly Business Budget in this workbook. Overview is in this worksheet. Enter Income details in Monthly Income, Personnel, and Operating Expenses in respective worksheets" sqref="A4" xr:uid="{00000000-0002-0000-0000-000006000000}"/>
    <dataValidation allowBlank="1" showInputMessage="1" showErrorMessage="1" prompt="Enter Company Name in this cell" sqref="B4" xr:uid="{00000000-0002-0000-0000-000007000000}"/>
    <dataValidation allowBlank="1" showInputMessage="1" showErrorMessage="1" prompt="Enter Date in this cell. Budget overview chart is in cell B9" sqref="E5:F5" xr:uid="{00000000-0002-0000-0000-000008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7" xr:uid="{00000000-0002-0000-0000-000009000000}"/>
    <dataValidation allowBlank="1" showInputMessage="1" showErrorMessage="1" prompt="Estimated totals are automatically calculated in this column under this heading" sqref="C7" xr:uid="{00000000-0002-0000-0000-00000A000000}"/>
    <dataValidation allowBlank="1" showInputMessage="1" showErrorMessage="1" prompt="Actual totals are automatically calculated in this column under this heading" sqref="D7" xr:uid="{00000000-0002-0000-0000-00000B000000}"/>
    <dataValidation allowBlank="1" showInputMessage="1" showErrorMessage="1" prompt="Difference of Estimated and Actual Totals is automatically calculated in this column under this heading" sqref="E7" xr:uid="{00000000-0002-0000-0000-00000C000000}"/>
    <dataValidation allowBlank="1" showInputMessage="1" showErrorMessage="1" prompt="Top 5 Operating Expenses are automatically updated in table below" sqref="B13" xr:uid="{00000000-0002-0000-0000-00000D000000}"/>
    <dataValidation allowBlank="1" showInputMessage="1" showErrorMessage="1" prompt="Top 5 Expense items are automatically updated in this column under this heading" sqref="B14" xr:uid="{00000000-0002-0000-0000-00000E000000}"/>
    <dataValidation allowBlank="1" showInputMessage="1" showErrorMessage="1" prompt="Amount is automatically updated in this column under this heading" sqref="C14" xr:uid="{00000000-0002-0000-0000-00000F000000}"/>
    <dataValidation allowBlank="1" showInputMessage="1" showErrorMessage="1" prompt="Percent of Expenses is automatically calculated in this column under this heading" sqref="D14" xr:uid="{00000000-0002-0000-0000-000010000000}"/>
    <dataValidation allowBlank="1" showInputMessage="1" showErrorMessage="1" prompt="15 percent Reduction amount is automatically calculated in this column under this heading" sqref="E14" xr:uid="{00000000-0002-0000-0000-000011000000}"/>
    <dataValidation allowBlank="1" showInputMessage="1" showErrorMessage="1" prompt="Title of this worksheet is in this cell. Enter Date in cell at right. Budget Totals are automatically calculated in Totals table starting in cell B4" sqref="B5:D5" xr:uid="{00000000-0002-0000-0000-000012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C8:E8 D16:E19 C9:D9 D15:E15" listDataValidation="1"/>
    <ignoredError sqref="E9 C15:C19" listDataValidation="1" calculatedColumn="1"/>
    <ignoredError sqref="B15:B19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autoPageBreaks="0" fitToPage="1"/>
  </sheetPr>
  <dimension ref="A1:G11"/>
  <sheetViews>
    <sheetView showGridLines="0" topLeftCell="A4" zoomScaleNormal="100" workbookViewId="0">
      <selection activeCell="C8" sqref="C8:F11"/>
    </sheetView>
  </sheetViews>
  <sheetFormatPr defaultColWidth="9" defaultRowHeight="30" customHeight="1" x14ac:dyDescent="0.35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26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0" customHeight="1" x14ac:dyDescent="0.35">
      <c r="A1" s="30" t="s">
        <v>49</v>
      </c>
      <c r="B1" s="33" t="s">
        <v>49</v>
      </c>
      <c r="C1" s="33"/>
      <c r="D1" s="33"/>
      <c r="E1" s="33"/>
      <c r="F1" s="33"/>
      <c r="G1" s="33"/>
    </row>
    <row r="2" spans="1:7" ht="30" customHeight="1" x14ac:dyDescent="0.35">
      <c r="A2" s="33" t="s">
        <v>50</v>
      </c>
      <c r="B2" s="33"/>
      <c r="C2" s="33"/>
      <c r="D2" s="33"/>
      <c r="E2" s="33"/>
      <c r="F2" s="33"/>
      <c r="G2" s="33"/>
    </row>
    <row r="3" spans="1:7" ht="30" customHeight="1" x14ac:dyDescent="0.35">
      <c r="A3" s="34" t="s">
        <v>53</v>
      </c>
      <c r="B3" s="34"/>
      <c r="C3" s="34"/>
      <c r="D3" s="34"/>
      <c r="E3" s="34"/>
      <c r="F3" s="34"/>
      <c r="G3" s="34"/>
    </row>
    <row r="4" spans="1:7" ht="31.5" customHeight="1" x14ac:dyDescent="0.5">
      <c r="A4" s="4"/>
      <c r="B4" s="3" t="str">
        <f>COMPANY_NAME</f>
        <v xml:space="preserve">Project Name: </v>
      </c>
      <c r="C4" s="10"/>
      <c r="D4" s="10"/>
      <c r="E4" s="10"/>
      <c r="F4" s="10"/>
      <c r="G4" s="10"/>
    </row>
    <row r="5" spans="1:7" ht="42" customHeight="1" x14ac:dyDescent="1">
      <c r="A5" s="4"/>
      <c r="B5" s="11" t="str">
        <f>BUDGET_Title</f>
        <v xml:space="preserve"> ESTIMATED BUDGET</v>
      </c>
      <c r="C5" s="12"/>
      <c r="D5" s="12"/>
      <c r="E5" s="12"/>
      <c r="F5" s="12"/>
      <c r="G5" s="12"/>
    </row>
    <row r="6" spans="1:7" ht="15" customHeight="1" x14ac:dyDescent="0.35">
      <c r="G6" s="14"/>
    </row>
    <row r="7" spans="1:7" s="6" customFormat="1" ht="30" customHeight="1" x14ac:dyDescent="0.35">
      <c r="A7" s="15"/>
      <c r="B7" s="23" t="s">
        <v>13</v>
      </c>
      <c r="C7" s="24" t="s">
        <v>11</v>
      </c>
      <c r="D7" s="24" t="s">
        <v>38</v>
      </c>
      <c r="E7" s="26" t="s">
        <v>14</v>
      </c>
      <c r="F7" s="24" t="s">
        <v>12</v>
      </c>
      <c r="G7" s="16"/>
    </row>
    <row r="8" spans="1:7" ht="30" customHeight="1" x14ac:dyDescent="0.35">
      <c r="B8" t="s">
        <v>46</v>
      </c>
      <c r="C8" s="35">
        <v>60000</v>
      </c>
      <c r="D8" s="35">
        <v>54000</v>
      </c>
      <c r="E8" s="40">
        <f>Income[[#This Row],[ACTUAL / Real income]]+(10^-6)*ROW(Income[[#This Row],[ACTUAL / Real income]])</f>
        <v>54000.000008000003</v>
      </c>
      <c r="F8" s="36">
        <f>Income[[#This Row],[ACTUAL / Real income]]-Income[[#This Row],[ESTIMATED]]</f>
        <v>-6000</v>
      </c>
      <c r="G8" s="1"/>
    </row>
    <row r="9" spans="1:7" ht="30" customHeight="1" x14ac:dyDescent="0.35">
      <c r="B9" t="s">
        <v>47</v>
      </c>
      <c r="C9" s="35">
        <v>3000</v>
      </c>
      <c r="D9" s="35">
        <v>3000</v>
      </c>
      <c r="E9" s="40">
        <f>Income[[#This Row],[ACTUAL / Real income]]+(10^-6)*ROW(Income[[#This Row],[ACTUAL / Real income]])</f>
        <v>3000.0000089999999</v>
      </c>
      <c r="F9" s="36">
        <f>Income[[#This Row],[ACTUAL / Real income]]-Income[[#This Row],[ESTIMATED]]</f>
        <v>0</v>
      </c>
      <c r="G9" s="1"/>
    </row>
    <row r="10" spans="1:7" ht="30" customHeight="1" x14ac:dyDescent="0.35">
      <c r="B10" t="s">
        <v>35</v>
      </c>
      <c r="C10" s="35">
        <v>300</v>
      </c>
      <c r="D10" s="35">
        <v>450</v>
      </c>
      <c r="E10" s="40">
        <f>Income[[#This Row],[ACTUAL / Real income]]+(10^-6)*ROW(Income[[#This Row],[ACTUAL / Real income]])</f>
        <v>450.00000999999997</v>
      </c>
      <c r="F10" s="36">
        <f>Income[[#This Row],[ACTUAL / Real income]]-Income[[#This Row],[ESTIMATED]]</f>
        <v>150</v>
      </c>
      <c r="G10" s="1"/>
    </row>
    <row r="11" spans="1:7" ht="30" customHeight="1" x14ac:dyDescent="0.35">
      <c r="B11" t="s">
        <v>26</v>
      </c>
      <c r="C11" s="40">
        <f>SUBTOTAL(109,Income[ESTIMATED])</f>
        <v>63300</v>
      </c>
      <c r="D11" s="40">
        <f>SUBTOTAL(109,Income[ACTUAL / Real income])</f>
        <v>57450</v>
      </c>
      <c r="E11" s="40"/>
      <c r="F11" s="40">
        <f>SUBTOTAL(109,Income[DIFFERENCE])</f>
        <v>-5850</v>
      </c>
      <c r="G11" s="2"/>
    </row>
  </sheetData>
  <sheetProtection insertColumns="0" insertRows="0" deleteColumns="0" deleteRows="0" selectLockedCells="1" autoFilter="0"/>
  <dataConsolidate/>
  <mergeCells count="3">
    <mergeCell ref="B1:G1"/>
    <mergeCell ref="A2:G2"/>
    <mergeCell ref="A3:G3"/>
  </mergeCells>
  <conditionalFormatting sqref="F11">
    <cfRule type="cellIs" dxfId="18" priority="3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8:G10" xr:uid="{00000000-0002-0000-0100-000000000000}">
      <formula1>LEN(G8)=""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8:F10" xr:uid="{00000000-0002-0000-0100-000001000000}"/>
    <dataValidation allowBlank="1" showInputMessage="1" showErrorMessage="1" prompt="Enter Monthly Income in this worksheet" sqref="A4" xr:uid="{00000000-0002-0000-0100-000002000000}"/>
    <dataValidation allowBlank="1" showInputMessage="1" showErrorMessage="1" prompt="Company Name is automatically updated in this cell" sqref="B4" xr:uid="{00000000-0002-0000-0100-000003000000}"/>
    <dataValidation allowBlank="1" showInputMessage="1" showErrorMessage="1" prompt="Title is automatically updated in this cell. Enter Monthly Income details in table below" sqref="B5" xr:uid="{00000000-0002-0000-0100-000004000000}"/>
    <dataValidation allowBlank="1" showInputMessage="1" showErrorMessage="1" prompt="Enter Income details in this column under this heading. Use heading filters to find specific entries" sqref="B7" xr:uid="{00000000-0002-0000-0100-000005000000}"/>
    <dataValidation allowBlank="1" showInputMessage="1" showErrorMessage="1" prompt="Enter Estimated amount in this column under this heading" sqref="C7" xr:uid="{00000000-0002-0000-0100-000006000000}"/>
    <dataValidation allowBlank="1" showInputMessage="1" showErrorMessage="1" prompt="Enter Actual amount in this column under this heading" sqref="D7" xr:uid="{00000000-0002-0000-0100-000007000000}"/>
    <dataValidation allowBlank="1" showInputMessage="1" showErrorMessage="1" prompt="Difference of Estimated and Actual Income is automatically calculated in this column under this heading" sqref="F7" xr:uid="{00000000-0002-0000-01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5" unlockedFormula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G8:G10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autoPageBreaks="0" fitToPage="1"/>
  </sheetPr>
  <dimension ref="A1:G11"/>
  <sheetViews>
    <sheetView showGridLines="0" topLeftCell="A16" zoomScaleNormal="100" workbookViewId="0">
      <selection activeCell="C8" sqref="C8:F11"/>
    </sheetView>
  </sheetViews>
  <sheetFormatPr defaultColWidth="9" defaultRowHeight="30" customHeight="1" x14ac:dyDescent="0.35"/>
  <cols>
    <col min="1" max="1" width="4.125" style="13" customWidth="1"/>
    <col min="2" max="2" width="29.25" style="13" customWidth="1"/>
    <col min="3" max="3" width="19" style="13" customWidth="1"/>
    <col min="4" max="4" width="18.875" style="13" customWidth="1"/>
    <col min="5" max="5" width="18" style="13" hidden="1" customWidth="1"/>
    <col min="6" max="6" width="19" style="13" customWidth="1"/>
    <col min="7" max="7" width="3.125" style="13" customWidth="1"/>
    <col min="8" max="8" width="4.125" customWidth="1"/>
  </cols>
  <sheetData>
    <row r="1" spans="1:7" ht="30" customHeight="1" x14ac:dyDescent="0.35">
      <c r="A1" s="30" t="s">
        <v>49</v>
      </c>
      <c r="B1" s="33" t="s">
        <v>49</v>
      </c>
      <c r="C1" s="33"/>
      <c r="D1" s="33"/>
      <c r="E1" s="33"/>
      <c r="F1" s="33"/>
      <c r="G1" s="33"/>
    </row>
    <row r="2" spans="1:7" ht="30" customHeight="1" x14ac:dyDescent="0.35">
      <c r="A2" s="33" t="s">
        <v>50</v>
      </c>
      <c r="B2" s="33"/>
      <c r="C2" s="33"/>
      <c r="D2" s="33"/>
      <c r="E2" s="33"/>
      <c r="F2" s="33"/>
      <c r="G2" s="33"/>
    </row>
    <row r="3" spans="1:7" ht="30" customHeight="1" x14ac:dyDescent="0.35">
      <c r="A3" s="34" t="s">
        <v>51</v>
      </c>
      <c r="B3" s="34"/>
      <c r="C3" s="34"/>
      <c r="D3" s="34"/>
      <c r="E3" s="34"/>
      <c r="F3" s="34"/>
      <c r="G3" s="34"/>
    </row>
    <row r="4" spans="1:7" ht="31.5" customHeight="1" x14ac:dyDescent="0.5">
      <c r="A4" s="4"/>
      <c r="B4" s="3" t="str">
        <f>COMPANY_NAME</f>
        <v xml:space="preserve">Project Name: </v>
      </c>
      <c r="C4" s="10"/>
      <c r="D4" s="10"/>
      <c r="E4" s="10"/>
      <c r="F4" s="10"/>
      <c r="G4" s="10"/>
    </row>
    <row r="5" spans="1:7" ht="42" customHeight="1" x14ac:dyDescent="1">
      <c r="A5" s="4"/>
      <c r="B5" s="11" t="str">
        <f>BUDGET_Title</f>
        <v xml:space="preserve"> ESTIMATED BUDGET</v>
      </c>
      <c r="C5" s="12"/>
      <c r="D5" s="12"/>
      <c r="E5" s="12"/>
      <c r="F5" s="12"/>
      <c r="G5" s="12"/>
    </row>
    <row r="6" spans="1:7" ht="15" customHeight="1" x14ac:dyDescent="0.35">
      <c r="G6" s="14"/>
    </row>
    <row r="7" spans="1:7" ht="30" customHeight="1" x14ac:dyDescent="0.35">
      <c r="A7" s="15"/>
      <c r="B7" s="23" t="s">
        <v>15</v>
      </c>
      <c r="C7" s="24" t="s">
        <v>11</v>
      </c>
      <c r="D7" s="28" t="s">
        <v>37</v>
      </c>
      <c r="E7" s="23" t="s">
        <v>14</v>
      </c>
      <c r="F7" s="24" t="s">
        <v>12</v>
      </c>
      <c r="G7" s="17"/>
    </row>
    <row r="8" spans="1:7" ht="30" customHeight="1" x14ac:dyDescent="0.35">
      <c r="B8" t="s">
        <v>9</v>
      </c>
      <c r="C8" s="35">
        <v>9500</v>
      </c>
      <c r="D8" s="35">
        <v>9600</v>
      </c>
      <c r="E8" s="40">
        <f>PersonnelExpenses[[#This Row],[ACTUAL / Real personnel expenses]]+(10^-6)*ROW(PersonnelExpenses[[#This Row],[ACTUAL / Real personnel expenses]])</f>
        <v>9600.0000080000009</v>
      </c>
      <c r="F8" s="36">
        <f>PersonnelExpenses[[#This Row],[ESTIMATED]]-PersonnelExpenses[[#This Row],[ACTUAL / Real personnel expenses]]</f>
        <v>-100</v>
      </c>
      <c r="G8" s="1"/>
    </row>
    <row r="9" spans="1:7" ht="30" customHeight="1" x14ac:dyDescent="0.35">
      <c r="B9" t="s">
        <v>23</v>
      </c>
      <c r="C9" s="35">
        <v>4000</v>
      </c>
      <c r="D9" s="35">
        <v>0</v>
      </c>
      <c r="E9" s="40">
        <f>PersonnelExpenses[[#This Row],[ACTUAL / Real personnel expenses]]+(10^-6)*ROW(PersonnelExpenses[[#This Row],[ACTUAL / Real personnel expenses]])</f>
        <v>9.0000000000000002E-6</v>
      </c>
      <c r="F9" s="36">
        <f>PersonnelExpenses[[#This Row],[ESTIMATED]]-PersonnelExpenses[[#This Row],[ACTUAL / Real personnel expenses]]</f>
        <v>4000</v>
      </c>
      <c r="G9" s="1"/>
    </row>
    <row r="10" spans="1:7" ht="30" customHeight="1" x14ac:dyDescent="0.35">
      <c r="B10" t="s">
        <v>10</v>
      </c>
      <c r="C10" s="35">
        <v>5000</v>
      </c>
      <c r="D10" s="35">
        <v>4500</v>
      </c>
      <c r="E10" s="40">
        <f>PersonnelExpenses[[#This Row],[ACTUAL / Real personnel expenses]]+(10^-6)*ROW(PersonnelExpenses[[#This Row],[ACTUAL / Real personnel expenses]])</f>
        <v>4500.0000099999997</v>
      </c>
      <c r="F10" s="36">
        <f>PersonnelExpenses[[#This Row],[ESTIMATED]]-PersonnelExpenses[[#This Row],[ACTUAL / Real personnel expenses]]</f>
        <v>500</v>
      </c>
      <c r="G10" s="1"/>
    </row>
    <row r="11" spans="1:7" ht="30" customHeight="1" x14ac:dyDescent="0.35">
      <c r="B11" t="s">
        <v>27</v>
      </c>
      <c r="C11" s="43">
        <f>SUBTOTAL(109,PersonnelExpenses[ESTIMATED])</f>
        <v>18500</v>
      </c>
      <c r="D11" s="43">
        <f>SUBTOTAL(109,PersonnelExpenses[ACTUAL / Real personnel expenses])</f>
        <v>14100</v>
      </c>
      <c r="E11" s="40"/>
      <c r="F11" s="43">
        <f>SUBTOTAL(109,PersonnelExpenses[DIFFERENCE])</f>
        <v>4400</v>
      </c>
      <c r="G11" s="2"/>
    </row>
  </sheetData>
  <sheetProtection insertColumns="0" insertRows="0" deleteColumns="0" deleteRows="0" selectLockedCells="1" autoFilter="0"/>
  <dataConsolidate/>
  <mergeCells count="3">
    <mergeCell ref="B1:G1"/>
    <mergeCell ref="A2:G2"/>
    <mergeCell ref="A3:G3"/>
  </mergeCells>
  <conditionalFormatting sqref="F11">
    <cfRule type="cellIs" dxfId="17" priority="1" operator="lessThan">
      <formula>0</formula>
    </cfRule>
  </conditionalFormatting>
  <dataValidations count="9">
    <dataValidation allowBlank="1" showInputMessage="1" showErrorMessage="1" errorTitle="ALERT" error="This cell is automatically populated and should not be overwitten. Overwriting this cell would break calculations in this worksheet." sqref="F8:F10" xr:uid="{00000000-0002-0000-0200-000000000000}"/>
    <dataValidation type="custom" allowBlank="1" showInputMessage="1" showErrorMessage="1" errorTitle="ALERT" error="This cell is automatically populated and should not be overwitten. Overwriting this cell would break calculations in this worksheet." sqref="G8:G10" xr:uid="{00000000-0002-0000-0200-000001000000}">
      <formula1>LEN(G8)=""</formula1>
    </dataValidation>
    <dataValidation allowBlank="1" showInputMessage="1" showErrorMessage="1" prompt="Enter Monthly Personnel Expenses in this worksheet" sqref="A4" xr:uid="{00000000-0002-0000-0200-000002000000}"/>
    <dataValidation allowBlank="1" showInputMessage="1" showErrorMessage="1" prompt="Company Name is automatically updated in this cell" sqref="B4" xr:uid="{00000000-0002-0000-0200-000003000000}"/>
    <dataValidation allowBlank="1" showInputMessage="1" showErrorMessage="1" prompt="Title is automatically updated in this cell. Enter Monthly Personnel Expense details in table below" sqref="B5" xr:uid="{00000000-0002-0000-0200-000004000000}"/>
    <dataValidation allowBlank="1" showInputMessage="1" showErrorMessage="1" prompt="Enter Personnel Expenses in this column under this heading. Use heading filters to find specific entries" sqref="B7" xr:uid="{00000000-0002-0000-0200-000005000000}"/>
    <dataValidation allowBlank="1" showInputMessage="1" showErrorMessage="1" prompt="Enter Estimated amount in this column under this heading" sqref="C7" xr:uid="{00000000-0002-0000-0200-000006000000}"/>
    <dataValidation allowBlank="1" showInputMessage="1" showErrorMessage="1" prompt="Enter Actual amount in this column under this heading" sqref="D7" xr:uid="{00000000-0002-0000-0200-000007000000}"/>
    <dataValidation allowBlank="1" showInputMessage="1" showErrorMessage="1" prompt="Difference of Estimated and Actual Personnel Expenses is automatically calculated in this column under this heading" sqref="F7" xr:uid="{00000000-0002-0000-02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5" unlockedFormula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G8:G10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autoPageBreaks="0" fitToPage="1"/>
  </sheetPr>
  <dimension ref="A1:G28"/>
  <sheetViews>
    <sheetView showGridLines="0" tabSelected="1" topLeftCell="A25" zoomScaleNormal="100" workbookViewId="0">
      <selection activeCell="F30" sqref="F30"/>
    </sheetView>
  </sheetViews>
  <sheetFormatPr defaultColWidth="9" defaultRowHeight="30" customHeight="1" x14ac:dyDescent="0.35"/>
  <cols>
    <col min="1" max="1" width="4.125" style="13" customWidth="1"/>
    <col min="2" max="2" width="32" style="13" customWidth="1"/>
    <col min="3" max="3" width="19" style="13" customWidth="1"/>
    <col min="4" max="4" width="18.875" style="13" customWidth="1"/>
    <col min="5" max="5" width="21.875" style="13" hidden="1" customWidth="1"/>
    <col min="6" max="6" width="19" style="13" customWidth="1"/>
    <col min="7" max="7" width="4.125" style="13" customWidth="1"/>
    <col min="8" max="8" width="4.125" customWidth="1"/>
  </cols>
  <sheetData>
    <row r="1" spans="1:7" ht="30" customHeight="1" x14ac:dyDescent="0.35">
      <c r="A1" s="30" t="s">
        <v>49</v>
      </c>
      <c r="B1" s="33" t="s">
        <v>49</v>
      </c>
      <c r="C1" s="33"/>
      <c r="D1" s="33"/>
      <c r="E1" s="33"/>
      <c r="F1" s="33"/>
      <c r="G1" s="33"/>
    </row>
    <row r="2" spans="1:7" ht="30" customHeight="1" x14ac:dyDescent="0.35">
      <c r="A2" s="33" t="s">
        <v>50</v>
      </c>
      <c r="B2" s="33"/>
      <c r="C2" s="33"/>
      <c r="D2" s="33"/>
      <c r="E2" s="33"/>
      <c r="F2" s="33"/>
      <c r="G2" s="33"/>
    </row>
    <row r="3" spans="1:7" ht="30" customHeight="1" x14ac:dyDescent="0.35">
      <c r="A3" s="34" t="s">
        <v>55</v>
      </c>
      <c r="B3" s="34"/>
      <c r="C3" s="34"/>
      <c r="D3" s="34"/>
      <c r="E3" s="34"/>
      <c r="F3" s="34"/>
      <c r="G3" s="34"/>
    </row>
    <row r="4" spans="1:7" ht="31.5" customHeight="1" x14ac:dyDescent="0.5">
      <c r="A4" s="4"/>
      <c r="B4" s="3" t="str">
        <f>COMPANY_NAME</f>
        <v xml:space="preserve">Project Name: </v>
      </c>
      <c r="C4" s="10"/>
      <c r="D4" s="10"/>
      <c r="E4" s="10"/>
      <c r="F4" s="10"/>
      <c r="G4" s="10"/>
    </row>
    <row r="5" spans="1:7" ht="42" customHeight="1" x14ac:dyDescent="1">
      <c r="A5" s="4"/>
      <c r="B5" s="11" t="str">
        <f>BUDGET_Title</f>
        <v xml:space="preserve"> ESTIMATED BUDGET</v>
      </c>
      <c r="C5" s="12"/>
      <c r="D5" s="12"/>
      <c r="E5" s="12"/>
      <c r="F5" s="12"/>
      <c r="G5" s="12"/>
    </row>
    <row r="6" spans="1:7" ht="15" customHeight="1" x14ac:dyDescent="0.35">
      <c r="G6" s="14"/>
    </row>
    <row r="7" spans="1:7" ht="30" customHeight="1" x14ac:dyDescent="0.35">
      <c r="B7" s="23" t="s">
        <v>36</v>
      </c>
      <c r="C7" s="24" t="s">
        <v>11</v>
      </c>
      <c r="D7" s="24" t="s">
        <v>39</v>
      </c>
      <c r="E7" s="23" t="s">
        <v>14</v>
      </c>
      <c r="F7" s="24" t="s">
        <v>12</v>
      </c>
      <c r="G7" s="18"/>
    </row>
    <row r="8" spans="1:7" ht="30" customHeight="1" x14ac:dyDescent="0.35">
      <c r="B8" t="s">
        <v>40</v>
      </c>
      <c r="C8" s="35">
        <v>200</v>
      </c>
      <c r="D8" s="35">
        <v>100</v>
      </c>
      <c r="E8" s="20">
        <f>OperatingExpenses[[#This Row],[ACTUAL / Real costs]]+(10^-6)*ROW(OperatingExpenses[[#This Row],[ACTUAL / Real costs]])</f>
        <v>100.00000799999999</v>
      </c>
      <c r="F8" s="27">
        <f>OperatingExpenses[[#This Row],[ESTIMATED]]-OperatingExpenses[[#This Row],[ACTUAL / Real costs]]</f>
        <v>100</v>
      </c>
      <c r="G8" s="1"/>
    </row>
    <row r="9" spans="1:7" ht="30" customHeight="1" x14ac:dyDescent="0.35">
      <c r="B9" t="s">
        <v>41</v>
      </c>
      <c r="C9" s="35">
        <v>1000</v>
      </c>
      <c r="D9" s="35">
        <v>1220</v>
      </c>
      <c r="E9" s="20">
        <f>OperatingExpenses[[#This Row],[ACTUAL / Real costs]]+(10^-6)*ROW(OperatingExpenses[[#This Row],[ACTUAL / Real costs]])</f>
        <v>1220.0000090000001</v>
      </c>
      <c r="F9" s="27">
        <f>OperatingExpenses[[#This Row],[ESTIMATED]]-OperatingExpenses[[#This Row],[ACTUAL / Real costs]]</f>
        <v>-220</v>
      </c>
      <c r="G9" s="1"/>
    </row>
    <row r="10" spans="1:7" ht="30" customHeight="1" x14ac:dyDescent="0.35">
      <c r="B10" t="s">
        <v>44</v>
      </c>
      <c r="C10" s="35">
        <v>2500</v>
      </c>
      <c r="D10" s="35">
        <v>2175</v>
      </c>
      <c r="E10" s="20">
        <f>OperatingExpenses[[#This Row],[ACTUAL / Real costs]]+(10^-6)*ROW(OperatingExpenses[[#This Row],[ACTUAL / Real costs]])</f>
        <v>2175.0000100000002</v>
      </c>
      <c r="F10" s="36">
        <f>OperatingExpenses[[#This Row],[ESTIMATED]]-OperatingExpenses[[#This Row],[ACTUAL / Real costs]]</f>
        <v>325</v>
      </c>
      <c r="G10" s="1"/>
    </row>
    <row r="11" spans="1:7" ht="30" customHeight="1" x14ac:dyDescent="0.35">
      <c r="B11" t="s">
        <v>43</v>
      </c>
      <c r="C11" s="35">
        <v>1000</v>
      </c>
      <c r="D11" s="35">
        <v>980</v>
      </c>
      <c r="E11" s="20">
        <f>OperatingExpenses[[#This Row],[ACTUAL / Real costs]]+(10^-6)*ROW(OperatingExpenses[[#This Row],[ACTUAL / Real costs]])</f>
        <v>980.00001099999997</v>
      </c>
      <c r="F11" s="36">
        <f>OperatingExpenses[[#This Row],[ESTIMATED]]-OperatingExpenses[[#This Row],[ACTUAL / Real costs]]</f>
        <v>20</v>
      </c>
      <c r="G11" s="1"/>
    </row>
    <row r="12" spans="1:7" ht="30" customHeight="1" x14ac:dyDescent="0.35">
      <c r="B12" t="s">
        <v>25</v>
      </c>
      <c r="C12" s="35">
        <v>200</v>
      </c>
      <c r="D12" s="35">
        <v>150</v>
      </c>
      <c r="E12" s="20">
        <f>OperatingExpenses[[#This Row],[ACTUAL / Real costs]]+(10^-6)*ROW(OperatingExpenses[[#This Row],[ACTUAL / Real costs]])</f>
        <v>150.000012</v>
      </c>
      <c r="F12" s="36">
        <f>OperatingExpenses[[#This Row],[ESTIMATED]]-OperatingExpenses[[#This Row],[ACTUAL / Real costs]]</f>
        <v>50</v>
      </c>
      <c r="G12" s="1"/>
    </row>
    <row r="13" spans="1:7" ht="30" customHeight="1" x14ac:dyDescent="0.35">
      <c r="B13" t="s">
        <v>45</v>
      </c>
      <c r="C13" s="35">
        <v>150</v>
      </c>
      <c r="D13" s="35">
        <v>120</v>
      </c>
      <c r="E13" s="20">
        <f>OperatingExpenses[[#This Row],[ACTUAL / Real costs]]+(10^-6)*ROW(OperatingExpenses[[#This Row],[ACTUAL / Real costs]])</f>
        <v>120.000013</v>
      </c>
      <c r="F13" s="36">
        <f>OperatingExpenses[[#This Row],[ESTIMATED]]-OperatingExpenses[[#This Row],[ACTUAL / Real costs]]</f>
        <v>30</v>
      </c>
      <c r="G13" s="1"/>
    </row>
    <row r="14" spans="1:7" ht="30" customHeight="1" x14ac:dyDescent="0.35">
      <c r="B14" t="s">
        <v>42</v>
      </c>
      <c r="C14" s="35">
        <v>0</v>
      </c>
      <c r="D14" s="35">
        <v>0</v>
      </c>
      <c r="E14" s="20">
        <f>OperatingExpenses[[#This Row],[ACTUAL / Real costs]]+(10^-6)*ROW(OperatingExpenses[[#This Row],[ACTUAL / Real costs]])</f>
        <v>1.4E-5</v>
      </c>
      <c r="F14" s="36">
        <f>OperatingExpenses[[#This Row],[ESTIMATED]]-OperatingExpenses[[#This Row],[ACTUAL / Real costs]]</f>
        <v>0</v>
      </c>
      <c r="G14" s="1"/>
    </row>
    <row r="15" spans="1:7" ht="30" customHeight="1" x14ac:dyDescent="0.35">
      <c r="B15" t="s">
        <v>48</v>
      </c>
      <c r="C15" s="35">
        <v>50</v>
      </c>
      <c r="D15" s="35">
        <v>50</v>
      </c>
      <c r="E15" s="20">
        <f>OperatingExpenses[[#This Row],[ACTUAL / Real costs]]+(10^-6)*ROW(OperatingExpenses[[#This Row],[ACTUAL / Real costs]])</f>
        <v>50.000014999999998</v>
      </c>
      <c r="F15" s="36">
        <f>OperatingExpenses[[#This Row],[ESTIMATED]]-OperatingExpenses[[#This Row],[ACTUAL / Real costs]]</f>
        <v>0</v>
      </c>
      <c r="G15" s="1"/>
    </row>
    <row r="16" spans="1:7" ht="30" customHeight="1" x14ac:dyDescent="0.35">
      <c r="B16" t="s">
        <v>1</v>
      </c>
      <c r="C16" s="35">
        <v>50</v>
      </c>
      <c r="D16" s="35">
        <v>50</v>
      </c>
      <c r="E16" s="20">
        <f>OperatingExpenses[[#This Row],[ACTUAL / Real costs]]+(10^-6)*ROW(OperatingExpenses[[#This Row],[ACTUAL / Real costs]])</f>
        <v>50.000016000000002</v>
      </c>
      <c r="F16" s="36">
        <f>OperatingExpenses[[#This Row],[ESTIMATED]]-OperatingExpenses[[#This Row],[ACTUAL / Real costs]]</f>
        <v>0</v>
      </c>
      <c r="G16" s="1"/>
    </row>
    <row r="17" spans="2:7" ht="30" customHeight="1" x14ac:dyDescent="0.35">
      <c r="B17" t="s">
        <v>24</v>
      </c>
      <c r="C17" s="35">
        <v>120</v>
      </c>
      <c r="D17" s="35">
        <v>240</v>
      </c>
      <c r="E17" s="20">
        <f>OperatingExpenses[[#This Row],[ACTUAL / Real costs]]+(10^-6)*ROW(OperatingExpenses[[#This Row],[ACTUAL / Real costs]])</f>
        <v>240.00001700000001</v>
      </c>
      <c r="F17" s="36">
        <f>OperatingExpenses[[#This Row],[ESTIMATED]]-OperatingExpenses[[#This Row],[ACTUAL / Real costs]]</f>
        <v>-120</v>
      </c>
      <c r="G17" s="1"/>
    </row>
    <row r="18" spans="2:7" ht="30" customHeight="1" x14ac:dyDescent="0.35">
      <c r="B18" t="s">
        <v>4</v>
      </c>
      <c r="C18" s="35">
        <v>0</v>
      </c>
      <c r="D18" s="35">
        <v>0</v>
      </c>
      <c r="E18" s="20">
        <f>OperatingExpenses[[#This Row],[ACTUAL / Real costs]]+(10^-6)*ROW(OperatingExpenses[[#This Row],[ACTUAL / Real costs]])</f>
        <v>1.8E-5</v>
      </c>
      <c r="F18" s="36">
        <f>OperatingExpenses[[#This Row],[ESTIMATED]]-OperatingExpenses[[#This Row],[ACTUAL / Real costs]]</f>
        <v>0</v>
      </c>
      <c r="G18" s="1"/>
    </row>
    <row r="19" spans="2:7" ht="30" customHeight="1" x14ac:dyDescent="0.35">
      <c r="B19" t="s">
        <v>5</v>
      </c>
      <c r="C19" s="35">
        <v>300</v>
      </c>
      <c r="D19" s="35">
        <v>300</v>
      </c>
      <c r="E19" s="20">
        <f>OperatingExpenses[[#This Row],[ACTUAL / Real costs]]+(10^-6)*ROW(OperatingExpenses[[#This Row],[ACTUAL / Real costs]])</f>
        <v>300.00001900000001</v>
      </c>
      <c r="F19" s="36">
        <f>OperatingExpenses[[#This Row],[ESTIMATED]]-OperatingExpenses[[#This Row],[ACTUAL / Real costs]]</f>
        <v>0</v>
      </c>
      <c r="G19" s="1"/>
    </row>
    <row r="20" spans="2:7" ht="30" customHeight="1" x14ac:dyDescent="0.35">
      <c r="B20" t="s">
        <v>2</v>
      </c>
      <c r="C20" s="35">
        <v>500</v>
      </c>
      <c r="D20" s="35">
        <v>450</v>
      </c>
      <c r="E20" s="20">
        <f>OperatingExpenses[[#This Row],[ACTUAL / Real costs]]+(10^-6)*ROW(OperatingExpenses[[#This Row],[ACTUAL / Real costs]])</f>
        <v>450.00002000000001</v>
      </c>
      <c r="F20" s="36">
        <f>OperatingExpenses[[#This Row],[ESTIMATED]]-OperatingExpenses[[#This Row],[ACTUAL / Real costs]]</f>
        <v>50</v>
      </c>
      <c r="G20" s="1"/>
    </row>
    <row r="21" spans="2:7" ht="30" customHeight="1" x14ac:dyDescent="0.35">
      <c r="B21" t="s">
        <v>3</v>
      </c>
      <c r="C21" s="35">
        <v>0</v>
      </c>
      <c r="D21" s="35">
        <v>0</v>
      </c>
      <c r="E21" s="20">
        <f>OperatingExpenses[[#This Row],[ACTUAL / Real costs]]+(10^-6)*ROW(OperatingExpenses[[#This Row],[ACTUAL / Real costs]])</f>
        <v>2.0999999999999999E-5</v>
      </c>
      <c r="F21" s="36">
        <f>OperatingExpenses[[#This Row],[ESTIMATED]]-OperatingExpenses[[#This Row],[ACTUAL / Real costs]]</f>
        <v>0</v>
      </c>
      <c r="G21" s="1"/>
    </row>
    <row r="22" spans="2:7" ht="30" customHeight="1" x14ac:dyDescent="0.35">
      <c r="B22" t="s">
        <v>6</v>
      </c>
      <c r="C22" s="35">
        <v>50</v>
      </c>
      <c r="D22" s="35">
        <v>50</v>
      </c>
      <c r="E22" s="20">
        <f>OperatingExpenses[[#This Row],[ACTUAL / Real costs]]+(10^-6)*ROW(OperatingExpenses[[#This Row],[ACTUAL / Real costs]])</f>
        <v>50.000022000000001</v>
      </c>
      <c r="F22" s="36">
        <f>OperatingExpenses[[#This Row],[ESTIMATED]]-OperatingExpenses[[#This Row],[ACTUAL / Real costs]]</f>
        <v>0</v>
      </c>
      <c r="G22" s="1"/>
    </row>
    <row r="23" spans="2:7" ht="30" customHeight="1" x14ac:dyDescent="0.35">
      <c r="B23" t="s">
        <v>7</v>
      </c>
      <c r="C23" s="35">
        <v>100</v>
      </c>
      <c r="D23" s="35">
        <v>120</v>
      </c>
      <c r="E23" s="20">
        <f>OperatingExpenses[[#This Row],[ACTUAL / Real costs]]+(10^-6)*ROW(OperatingExpenses[[#This Row],[ACTUAL / Real costs]])</f>
        <v>120.000023</v>
      </c>
      <c r="F23" s="36">
        <f>OperatingExpenses[[#This Row],[ESTIMATED]]-OperatingExpenses[[#This Row],[ACTUAL / Real costs]]</f>
        <v>-20</v>
      </c>
      <c r="G23" s="1"/>
    </row>
    <row r="24" spans="2:7" ht="30" customHeight="1" x14ac:dyDescent="0.35">
      <c r="B24"/>
      <c r="C24" s="35"/>
      <c r="D24" s="35"/>
      <c r="E24" s="20">
        <f>OperatingExpenses[[#This Row],[ACTUAL / Real costs]]+(10^-6)*ROW(OperatingExpenses[[#This Row],[ACTUAL / Real costs]])</f>
        <v>2.4000000000000001E-5</v>
      </c>
      <c r="F24" s="36"/>
      <c r="G24" s="1"/>
    </row>
    <row r="25" spans="2:7" ht="30" customHeight="1" x14ac:dyDescent="0.35">
      <c r="B25"/>
      <c r="C25" s="35"/>
      <c r="D25" s="35"/>
      <c r="E25" s="20"/>
      <c r="F25" s="36"/>
      <c r="G25" s="1"/>
    </row>
    <row r="26" spans="2:7" ht="30" customHeight="1" x14ac:dyDescent="0.35">
      <c r="B26"/>
      <c r="C26" s="35"/>
      <c r="D26" s="35"/>
      <c r="E26" s="20"/>
      <c r="F26" s="36"/>
      <c r="G26" s="1"/>
    </row>
    <row r="27" spans="2:7" ht="30" customHeight="1" x14ac:dyDescent="0.35">
      <c r="B27" t="s">
        <v>0</v>
      </c>
      <c r="C27" s="35">
        <v>1000</v>
      </c>
      <c r="D27" s="35">
        <v>750</v>
      </c>
      <c r="E27" s="20">
        <f>OperatingExpenses[[#This Row],[ACTUAL / Real costs]]+(10^-6)*ROW(OperatingExpenses[[#This Row],[ACTUAL / Real costs]])</f>
        <v>750.00002700000005</v>
      </c>
      <c r="F27" s="36">
        <f>OperatingExpenses[[#This Row],[ESTIMATED]]-OperatingExpenses[[#This Row],[ACTUAL / Real costs]]</f>
        <v>250</v>
      </c>
      <c r="G27" s="1"/>
    </row>
    <row r="28" spans="2:7" ht="30" customHeight="1" x14ac:dyDescent="0.35">
      <c r="B28" t="s">
        <v>28</v>
      </c>
      <c r="C28" s="36">
        <f>SUBTOTAL(109,OperatingExpenses[ESTIMATED])</f>
        <v>7220</v>
      </c>
      <c r="D28" s="36">
        <f>SUBTOTAL(109,OperatingExpenses[ACTUAL / Real costs])</f>
        <v>6755</v>
      </c>
      <c r="E28" s="29"/>
      <c r="F28" s="36">
        <f>SUBTOTAL(109,OperatingExpenses[DIFFERENCE])</f>
        <v>465</v>
      </c>
      <c r="G28" s="2"/>
    </row>
  </sheetData>
  <sheetProtection insertColumns="0" insertRows="0" deleteColumns="0" deleteRows="0" selectLockedCells="1" autoFilter="0"/>
  <dataConsolidate/>
  <mergeCells count="3">
    <mergeCell ref="B1:G1"/>
    <mergeCell ref="A2:G2"/>
    <mergeCell ref="A3:G3"/>
  </mergeCells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8:G27" xr:uid="{00000000-0002-0000-0300-000000000000}">
      <formula1>LEN(G8)=""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8:F27" xr:uid="{00000000-0002-0000-0300-000001000000}"/>
    <dataValidation allowBlank="1" showInputMessage="1" showErrorMessage="1" prompt="Enter Monthly Operating Expenses in this worksheet" sqref="A4" xr:uid="{00000000-0002-0000-0300-000002000000}"/>
    <dataValidation allowBlank="1" showInputMessage="1" showErrorMessage="1" prompt="Company Name is automatically updated in this cell" sqref="B4" xr:uid="{00000000-0002-0000-0300-000003000000}"/>
    <dataValidation allowBlank="1" showInputMessage="1" showErrorMessage="1" prompt="Title is automatically updated in this cell. Enter Monthly Operating Expense details in table below" sqref="B5" xr:uid="{00000000-0002-0000-0300-000004000000}"/>
    <dataValidation allowBlank="1" showInputMessage="1" showErrorMessage="1" prompt="Enter Operating Expenses in this column under this heading. Use heading filters to find specific entries" sqref="B7" xr:uid="{00000000-0002-0000-0300-000005000000}"/>
    <dataValidation allowBlank="1" showInputMessage="1" showErrorMessage="1" prompt="Enter Estimated amount in this column under this heading" sqref="C7" xr:uid="{00000000-0002-0000-0300-000006000000}"/>
    <dataValidation allowBlank="1" showInputMessage="1" showErrorMessage="1" prompt="Enter Actual amount in this column under this heading" sqref="D7" xr:uid="{00000000-0002-0000-0300-000007000000}"/>
    <dataValidation allowBlank="1" showInputMessage="1" showErrorMessage="1" prompt="Difference of Estimated and Actual Operating Expenses is automatically calculated in this column under this heading" sqref="F7" xr:uid="{00000000-0002-0000-03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5" unlockedFormula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G8:G27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Anca</dc:creator>
  <cp:lastModifiedBy>Draghici</cp:lastModifiedBy>
  <dcterms:created xsi:type="dcterms:W3CDTF">2017-11-25T19:49:04Z</dcterms:created>
  <dcterms:modified xsi:type="dcterms:W3CDTF">2024-08-12T17:43:35Z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2017-11-25T19:49:12.3280575Z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